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myfiles\jj695\dos\Postdoc at Bath\Experiment\Water filtration\New resultsw with new PVDF(534k)\Set 5\"/>
    </mc:Choice>
  </mc:AlternateContent>
  <xr:revisionPtr revIDLastSave="0" documentId="13_ncr:1_{14BC3BA2-ABF9-4E86-B47A-36DC5446E4AF}" xr6:coauthVersionLast="44" xr6:coauthVersionMax="44" xr10:uidLastSave="{00000000-0000-0000-0000-000000000000}"/>
  <bookViews>
    <workbookView xWindow="28680" yWindow="1995" windowWidth="25440" windowHeight="15390" xr2:uid="{00000000-000D-0000-FFFF-FFFF00000000}"/>
  </bookViews>
  <sheets>
    <sheet name="Calibration" sheetId="8" r:id="rId1"/>
    <sheet name="0.075 Set 5_1" sheetId="1" r:id="rId2"/>
    <sheet name="0.075 Set 5_2" sheetId="9" r:id="rId3"/>
    <sheet name="0.075 Set 5_3" sheetId="10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3" i="8" l="1"/>
  <c r="D22" i="8"/>
  <c r="B23" i="8"/>
  <c r="B22" i="8"/>
  <c r="M5" i="10" l="1"/>
  <c r="M5" i="9"/>
  <c r="M9" i="1"/>
  <c r="D12" i="10" l="1"/>
  <c r="B12" i="10"/>
  <c r="E12" i="10" s="1"/>
  <c r="G6" i="10"/>
  <c r="J6" i="10" s="1"/>
  <c r="D6" i="10"/>
  <c r="E6" i="10" s="1"/>
  <c r="G5" i="10"/>
  <c r="J5" i="10" s="1"/>
  <c r="D5" i="10"/>
  <c r="E5" i="10" s="1"/>
  <c r="D12" i="9"/>
  <c r="B12" i="9"/>
  <c r="G6" i="9"/>
  <c r="J6" i="9" s="1"/>
  <c r="D6" i="9"/>
  <c r="E6" i="9" s="1"/>
  <c r="G5" i="9"/>
  <c r="J5" i="9" s="1"/>
  <c r="D5" i="9"/>
  <c r="D10" i="1"/>
  <c r="D16" i="1"/>
  <c r="D9" i="1"/>
  <c r="E12" i="9" l="1"/>
  <c r="F6" i="10"/>
  <c r="I6" i="10" s="1"/>
  <c r="K6" i="10" s="1"/>
  <c r="E13" i="10"/>
  <c r="E17" i="10" s="1"/>
  <c r="F5" i="10"/>
  <c r="I5" i="10" s="1"/>
  <c r="K5" i="10" s="1"/>
  <c r="M6" i="10" s="1"/>
  <c r="M11" i="10" s="1"/>
  <c r="M12" i="10"/>
  <c r="E5" i="9"/>
  <c r="F6" i="9" l="1"/>
  <c r="I6" i="9" s="1"/>
  <c r="K6" i="9" s="1"/>
  <c r="E13" i="9"/>
  <c r="E17" i="9" s="1"/>
  <c r="F5" i="9"/>
  <c r="I5" i="9" s="1"/>
  <c r="K5" i="9" s="1"/>
  <c r="M6" i="9" s="1"/>
  <c r="B16" i="1"/>
  <c r="G10" i="1"/>
  <c r="J10" i="1" s="1"/>
  <c r="G9" i="1"/>
  <c r="J9" i="1" s="1"/>
  <c r="M12" i="9" l="1"/>
  <c r="M11" i="9"/>
  <c r="E16" i="1"/>
  <c r="E10" i="1"/>
  <c r="E9" i="1"/>
  <c r="E17" i="1" l="1"/>
  <c r="E21" i="1" s="1"/>
  <c r="F9" i="1"/>
  <c r="I9" i="1" s="1"/>
  <c r="F10" i="1"/>
  <c r="I10" i="1" s="1"/>
  <c r="K10" i="1" l="1"/>
  <c r="K9" i="1"/>
  <c r="M10" i="1" s="1"/>
  <c r="M16" i="1" l="1"/>
  <c r="M15" i="1"/>
</calcChain>
</file>

<file path=xl/sharedStrings.xml><?xml version="1.0" encoding="utf-8"?>
<sst xmlns="http://schemas.openxmlformats.org/spreadsheetml/2006/main" count="88" uniqueCount="39">
  <si>
    <t>Calibration</t>
  </si>
  <si>
    <t>Permeate</t>
  </si>
  <si>
    <t>Feed left</t>
  </si>
  <si>
    <t>Sample</t>
  </si>
  <si>
    <t>Volume (mL)</t>
  </si>
  <si>
    <t>Abs.</t>
  </si>
  <si>
    <t>Sum of permeated volume</t>
  </si>
  <si>
    <t>Volume left in feed</t>
  </si>
  <si>
    <t>1st permeate</t>
  </si>
  <si>
    <t>2nd permeate</t>
  </si>
  <si>
    <t>ave</t>
  </si>
  <si>
    <t>Retentate</t>
  </si>
  <si>
    <t>std</t>
  </si>
  <si>
    <t>mass balance</t>
  </si>
  <si>
    <t>Desorption/Fouling</t>
  </si>
  <si>
    <t>MB+desorption</t>
  </si>
  <si>
    <t>Abs</t>
  </si>
  <si>
    <t>Conc. (g/L)</t>
  </si>
  <si>
    <t>Conc.=0.0246*Abs.-0.00001</t>
  </si>
  <si>
    <t>Conc. (mg/mL)</t>
  </si>
  <si>
    <t>Dye amount (mg)</t>
  </si>
  <si>
    <t>Dye left in feed (mg)</t>
  </si>
  <si>
    <t>Dye conc in feed (mg/mL)</t>
  </si>
  <si>
    <t>Sum of permeated dye (mg)</t>
  </si>
  <si>
    <t>Dye rejection</t>
  </si>
  <si>
    <t>Volume left in feed (mL)</t>
  </si>
  <si>
    <t>0.01 mg/mL</t>
  </si>
  <si>
    <t>Feed Volume</t>
  </si>
  <si>
    <t>Feed Concentration</t>
  </si>
  <si>
    <t>100 mL</t>
  </si>
  <si>
    <t>Dead Volume</t>
  </si>
  <si>
    <t>1 mL</t>
  </si>
  <si>
    <t>Sum of permeated volume (mL)</t>
  </si>
  <si>
    <t>mass balance including desorption</t>
  </si>
  <si>
    <t>Dye Rejection</t>
  </si>
  <si>
    <t>Mass Balance</t>
  </si>
  <si>
    <t>set5_1</t>
  </si>
  <si>
    <t>set5_2</t>
  </si>
  <si>
    <t>set5_3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</si>
</sst>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0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Alignment="1">
      <alignment horizontal="center"/>
    </xf>
    <xf numFmtId="164" fontId="0" fillId="0" borderId="0" xfId="0" applyNumberForma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Calibration Curve</a:t>
            </a:r>
            <a:r>
              <a:rPr lang="en-GB" baseline="0"/>
              <a:t> for Acid Red 1 (MW 509)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7.5263342082239726E-2"/>
                  <c:y val="-3.354622338874307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Calibration!$A$4:$A$10</c:f>
              <c:numCache>
                <c:formatCode>General</c:formatCode>
                <c:ptCount val="7"/>
                <c:pt idx="0">
                  <c:v>0.81689999999999996</c:v>
                </c:pt>
                <c:pt idx="1">
                  <c:v>0.4027</c:v>
                </c:pt>
                <c:pt idx="2">
                  <c:v>0.30230000000000001</c:v>
                </c:pt>
                <c:pt idx="3">
                  <c:v>0.20330000000000001</c:v>
                </c:pt>
                <c:pt idx="4">
                  <c:v>0.1028</c:v>
                </c:pt>
                <c:pt idx="5">
                  <c:v>4.2700000000000002E-2</c:v>
                </c:pt>
                <c:pt idx="6">
                  <c:v>2.3400000000000001E-2</c:v>
                </c:pt>
              </c:numCache>
            </c:numRef>
          </c:xVal>
          <c:yVal>
            <c:numRef>
              <c:f>Calibration!$B$4:$B$10</c:f>
              <c:numCache>
                <c:formatCode>General</c:formatCode>
                <c:ptCount val="7"/>
                <c:pt idx="0">
                  <c:v>0.02</c:v>
                </c:pt>
                <c:pt idx="1">
                  <c:v>0.01</c:v>
                </c:pt>
                <c:pt idx="2">
                  <c:v>7.4999999999999997E-3</c:v>
                </c:pt>
                <c:pt idx="3">
                  <c:v>5.0000000000000001E-3</c:v>
                </c:pt>
                <c:pt idx="4">
                  <c:v>2.5000000000000001E-3</c:v>
                </c:pt>
                <c:pt idx="5">
                  <c:v>1E-3</c:v>
                </c:pt>
                <c:pt idx="6">
                  <c:v>5.0000000000000001E-4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F5E-469F-A6B1-A3AFE27090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7382576"/>
        <c:axId val="857388808"/>
      </c:scatterChart>
      <c:valAx>
        <c:axId val="8573825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Absorbance</a:t>
                </a:r>
                <a:r>
                  <a:rPr lang="en-GB" baseline="0"/>
                  <a:t> (a.u)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8808"/>
        <c:crosses val="autoZero"/>
        <c:crossBetween val="midCat"/>
      </c:valAx>
      <c:valAx>
        <c:axId val="8573888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Concentration (g/L)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73825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180975</xdr:colOff>
      <xdr:row>2</xdr:row>
      <xdr:rowOff>47625</xdr:rowOff>
    </xdr:from>
    <xdr:to>
      <xdr:col>8</xdr:col>
      <xdr:colOff>847725</xdr:colOff>
      <xdr:row>16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>
      <selection activeCell="D22" sqref="D22:D23"/>
    </sheetView>
  </sheetViews>
  <sheetFormatPr defaultRowHeight="15" x14ac:dyDescent="0.25"/>
  <cols>
    <col min="1" max="1" width="19.28515625" bestFit="1" customWidth="1"/>
    <col min="2" max="2" width="13.42578125" bestFit="1" customWidth="1"/>
    <col min="3" max="3" width="12.7109375" customWidth="1"/>
    <col min="4" max="4" width="14.7109375" bestFit="1" customWidth="1"/>
    <col min="5" max="5" width="12" bestFit="1" customWidth="1"/>
    <col min="6" max="6" width="20.42578125" bestFit="1" customWidth="1"/>
    <col min="7" max="7" width="25" bestFit="1" customWidth="1"/>
    <col min="8" max="8" width="13.140625" customWidth="1"/>
    <col min="9" max="9" width="18.42578125" bestFit="1" customWidth="1"/>
    <col min="10" max="10" width="18.5703125" bestFit="1" customWidth="1"/>
    <col min="11" max="11" width="21" bestFit="1" customWidth="1"/>
    <col min="13" max="13" width="11.7109375" bestFit="1" customWidth="1"/>
  </cols>
  <sheetData>
    <row r="1" spans="1:3" x14ac:dyDescent="0.25">
      <c r="A1" s="1" t="s">
        <v>0</v>
      </c>
      <c r="C1" t="s">
        <v>18</v>
      </c>
    </row>
    <row r="3" spans="1:3" x14ac:dyDescent="0.25">
      <c r="A3" t="s">
        <v>16</v>
      </c>
      <c r="B3" t="s">
        <v>17</v>
      </c>
    </row>
    <row r="4" spans="1:3" x14ac:dyDescent="0.25">
      <c r="A4">
        <v>0.81689999999999996</v>
      </c>
      <c r="B4">
        <v>0.02</v>
      </c>
    </row>
    <row r="5" spans="1:3" x14ac:dyDescent="0.25">
      <c r="A5">
        <v>0.4027</v>
      </c>
      <c r="B5">
        <v>0.01</v>
      </c>
    </row>
    <row r="6" spans="1:3" x14ac:dyDescent="0.25">
      <c r="A6">
        <v>0.30230000000000001</v>
      </c>
      <c r="B6">
        <v>7.4999999999999997E-3</v>
      </c>
    </row>
    <row r="7" spans="1:3" x14ac:dyDescent="0.25">
      <c r="A7">
        <v>0.20330000000000001</v>
      </c>
      <c r="B7">
        <v>5.0000000000000001E-3</v>
      </c>
    </row>
    <row r="8" spans="1:3" x14ac:dyDescent="0.25">
      <c r="A8">
        <v>0.1028</v>
      </c>
      <c r="B8">
        <v>2.5000000000000001E-3</v>
      </c>
    </row>
    <row r="9" spans="1:3" x14ac:dyDescent="0.25">
      <c r="A9">
        <v>4.2700000000000002E-2</v>
      </c>
      <c r="B9">
        <v>1E-3</v>
      </c>
    </row>
    <row r="10" spans="1:3" x14ac:dyDescent="0.25">
      <c r="A10">
        <v>2.3400000000000001E-2</v>
      </c>
      <c r="B10">
        <v>5.0000000000000001E-4</v>
      </c>
    </row>
    <row r="18" spans="1:4" x14ac:dyDescent="0.25">
      <c r="A18" s="1" t="s">
        <v>3</v>
      </c>
      <c r="B18" s="1" t="s">
        <v>34</v>
      </c>
      <c r="C18" s="1" t="s">
        <v>12</v>
      </c>
      <c r="D18" s="1" t="s">
        <v>35</v>
      </c>
    </row>
    <row r="19" spans="1:4" x14ac:dyDescent="0.25">
      <c r="A19" t="s">
        <v>36</v>
      </c>
      <c r="B19" s="8">
        <v>0.85708281157061417</v>
      </c>
      <c r="C19" s="8">
        <v>1.3814201710455501E-3</v>
      </c>
      <c r="D19" s="8">
        <v>0.99596158000000001</v>
      </c>
    </row>
    <row r="20" spans="1:4" x14ac:dyDescent="0.25">
      <c r="A20" t="s">
        <v>37</v>
      </c>
      <c r="B20" s="8">
        <v>0.89105021686009001</v>
      </c>
      <c r="C20" s="8">
        <v>1.4088633946039305E-3</v>
      </c>
      <c r="D20" s="8">
        <v>1.0030734400000001</v>
      </c>
    </row>
    <row r="21" spans="1:4" x14ac:dyDescent="0.25">
      <c r="A21" t="s">
        <v>38</v>
      </c>
      <c r="B21" s="8">
        <v>0.87474875109723316</v>
      </c>
      <c r="C21" s="8">
        <v>7.710983931619416E-4</v>
      </c>
      <c r="D21" s="8">
        <v>0.99949414000000003</v>
      </c>
    </row>
    <row r="22" spans="1:4" x14ac:dyDescent="0.25">
      <c r="A22" t="s">
        <v>10</v>
      </c>
      <c r="B22" s="8">
        <f>AVERAGE(B19:B21)</f>
        <v>0.87429392650931248</v>
      </c>
      <c r="D22" s="8">
        <f>AVERAGE(D19:D21)</f>
        <v>0.99950971999999993</v>
      </c>
    </row>
    <row r="23" spans="1:4" x14ac:dyDescent="0.25">
      <c r="A23" t="s">
        <v>12</v>
      </c>
      <c r="B23" s="8">
        <f>STDEV(B19:B21)</f>
        <v>1.6988269616980144E-2</v>
      </c>
      <c r="D23" s="8">
        <f>STDEV(D19:D21)</f>
        <v>3.5559555983167572E-3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sqref="A1:M21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6.42578125" bestFit="1" customWidth="1"/>
    <col min="6" max="6" width="26.28515625" bestFit="1" customWidth="1"/>
    <col min="7" max="7" width="29.7109375" bestFit="1" customWidth="1"/>
    <col min="8" max="8" width="13.140625" customWidth="1"/>
    <col min="9" max="9" width="19.5703125" bestFit="1" customWidth="1"/>
    <col min="10" max="10" width="23.140625" bestFit="1" customWidth="1"/>
    <col min="11" max="11" width="24" bestFit="1" customWidth="1"/>
    <col min="13" max="13" width="12.85546875" bestFit="1" customWidth="1"/>
  </cols>
  <sheetData>
    <row r="1" spans="1:13" x14ac:dyDescent="0.25">
      <c r="A1" s="1" t="s">
        <v>0</v>
      </c>
      <c r="C1" t="s">
        <v>18</v>
      </c>
    </row>
    <row r="2" spans="1:13" x14ac:dyDescent="0.25">
      <c r="A2" s="1" t="s">
        <v>28</v>
      </c>
      <c r="C2" t="s">
        <v>26</v>
      </c>
    </row>
    <row r="3" spans="1:13" x14ac:dyDescent="0.25">
      <c r="A3" s="1" t="s">
        <v>27</v>
      </c>
      <c r="C3" t="s">
        <v>29</v>
      </c>
    </row>
    <row r="4" spans="1:13" x14ac:dyDescent="0.25">
      <c r="A4" s="1" t="s">
        <v>30</v>
      </c>
      <c r="C4" t="s">
        <v>31</v>
      </c>
    </row>
    <row r="5" spans="1:13" x14ac:dyDescent="0.25">
      <c r="A5" s="1"/>
    </row>
    <row r="7" spans="1:13" x14ac:dyDescent="0.25">
      <c r="B7" s="9" t="s">
        <v>1</v>
      </c>
      <c r="C7" s="9"/>
      <c r="D7" s="9"/>
      <c r="E7" s="9"/>
      <c r="F7" s="9"/>
      <c r="G7" s="9"/>
      <c r="H7" s="2"/>
      <c r="I7" s="9" t="s">
        <v>2</v>
      </c>
      <c r="J7" s="9"/>
      <c r="K7" s="9"/>
      <c r="M7" s="1"/>
    </row>
    <row r="8" spans="1:13" x14ac:dyDescent="0.25">
      <c r="A8" s="1" t="s">
        <v>3</v>
      </c>
      <c r="B8" s="1" t="s">
        <v>4</v>
      </c>
      <c r="C8" s="3" t="s">
        <v>5</v>
      </c>
      <c r="D8" s="1" t="s">
        <v>19</v>
      </c>
      <c r="E8" s="1" t="s">
        <v>20</v>
      </c>
      <c r="F8" s="1" t="s">
        <v>23</v>
      </c>
      <c r="G8" s="1" t="s">
        <v>32</v>
      </c>
      <c r="H8" s="1"/>
      <c r="I8" s="1" t="s">
        <v>21</v>
      </c>
      <c r="J8" s="1" t="s">
        <v>25</v>
      </c>
      <c r="K8" s="1" t="s">
        <v>22</v>
      </c>
      <c r="M8" s="1" t="s">
        <v>24</v>
      </c>
    </row>
    <row r="9" spans="1:13" x14ac:dyDescent="0.25">
      <c r="A9" t="s">
        <v>8</v>
      </c>
      <c r="B9">
        <v>10</v>
      </c>
      <c r="C9">
        <v>5.8900000000000001E-2</v>
      </c>
      <c r="D9">
        <f>0.0246*C9-0.00001</f>
        <v>1.4389400000000001E-3</v>
      </c>
      <c r="E9">
        <f>B9*D9</f>
        <v>1.43894E-2</v>
      </c>
      <c r="F9">
        <f>SUM(E9)</f>
        <v>1.43894E-2</v>
      </c>
      <c r="G9">
        <f>SUM(B9)</f>
        <v>10</v>
      </c>
      <c r="I9">
        <f>0.01*100-F9</f>
        <v>0.9856106</v>
      </c>
      <c r="J9">
        <f>101-G9</f>
        <v>91</v>
      </c>
      <c r="K9">
        <f>I9/J9</f>
        <v>1.0830885714285714E-2</v>
      </c>
      <c r="M9" s="4">
        <f>1-D9/0.01</f>
        <v>0.85610600000000003</v>
      </c>
    </row>
    <row r="10" spans="1:13" x14ac:dyDescent="0.25">
      <c r="A10" t="s">
        <v>9</v>
      </c>
      <c r="B10">
        <v>10</v>
      </c>
      <c r="C10">
        <v>6.2899999999999998E-2</v>
      </c>
      <c r="D10">
        <f t="shared" ref="D10:D16" si="0">0.0246*C10-0.00001</f>
        <v>1.5373399999999999E-3</v>
      </c>
      <c r="E10">
        <f>B10*D10</f>
        <v>1.5373399999999999E-2</v>
      </c>
      <c r="F10">
        <f>SUM(E9:E10)</f>
        <v>2.9762799999999999E-2</v>
      </c>
      <c r="G10">
        <f>SUM(B9:B10)</f>
        <v>20</v>
      </c>
      <c r="I10">
        <f>0.01*100-F10</f>
        <v>0.97023720000000002</v>
      </c>
      <c r="J10">
        <f t="shared" ref="J10" si="1">101-G10</f>
        <v>81</v>
      </c>
      <c r="K10">
        <f t="shared" ref="K10" si="2">I10/J10</f>
        <v>1.1978237037037038E-2</v>
      </c>
      <c r="M10" s="4">
        <f>1-D10/K9</f>
        <v>0.85805962314122841</v>
      </c>
    </row>
    <row r="11" spans="1:13" x14ac:dyDescent="0.25">
      <c r="M11" s="4"/>
    </row>
    <row r="12" spans="1:13" x14ac:dyDescent="0.25">
      <c r="M12" s="4"/>
    </row>
    <row r="13" spans="1:13" x14ac:dyDescent="0.25">
      <c r="M13" s="4"/>
    </row>
    <row r="14" spans="1:13" x14ac:dyDescent="0.25">
      <c r="K14" s="5"/>
      <c r="M14" s="4"/>
    </row>
    <row r="15" spans="1:13" x14ac:dyDescent="0.25">
      <c r="L15" s="5" t="s">
        <v>10</v>
      </c>
      <c r="M15" s="4">
        <f>AVERAGE(M9:M14)</f>
        <v>0.85708281157061417</v>
      </c>
    </row>
    <row r="16" spans="1:13" x14ac:dyDescent="0.25">
      <c r="A16" t="s">
        <v>11</v>
      </c>
      <c r="B16">
        <f>101-B9-B10-B11-B12-B13-B14</f>
        <v>81</v>
      </c>
      <c r="C16">
        <v>0.48530000000000001</v>
      </c>
      <c r="D16">
        <f t="shared" si="0"/>
        <v>1.1928380000000001E-2</v>
      </c>
      <c r="E16">
        <f>B16*D16</f>
        <v>0.96619878000000003</v>
      </c>
      <c r="L16" s="5" t="s">
        <v>12</v>
      </c>
      <c r="M16" s="4">
        <f>STDEV(M9:M14)</f>
        <v>1.3814201710455501E-3</v>
      </c>
    </row>
    <row r="17" spans="1:5" x14ac:dyDescent="0.25">
      <c r="D17" s="3" t="s">
        <v>13</v>
      </c>
      <c r="E17">
        <f>SUM(E9:E16)</f>
        <v>0.99596158000000001</v>
      </c>
    </row>
    <row r="19" spans="1:5" x14ac:dyDescent="0.25">
      <c r="A19" t="s">
        <v>14</v>
      </c>
      <c r="B19">
        <v>20</v>
      </c>
    </row>
    <row r="21" spans="1:5" x14ac:dyDescent="0.25">
      <c r="D21" s="3" t="s">
        <v>33</v>
      </c>
      <c r="E21">
        <f>E17+E19</f>
        <v>0.99596158000000001</v>
      </c>
    </row>
  </sheetData>
  <mergeCells count="2">
    <mergeCell ref="B7:G7"/>
    <mergeCell ref="I7:K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17"/>
  <sheetViews>
    <sheetView workbookViewId="0">
      <selection activeCell="E17" sqref="E17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6.42578125" bestFit="1" customWidth="1"/>
    <col min="6" max="6" width="26.28515625" bestFit="1" customWidth="1"/>
    <col min="7" max="7" width="25" bestFit="1" customWidth="1"/>
    <col min="8" max="8" width="13.140625" customWidth="1"/>
    <col min="9" max="9" width="19.5703125" bestFit="1" customWidth="1"/>
    <col min="10" max="10" width="18.5703125" bestFit="1" customWidth="1"/>
    <col min="11" max="11" width="24" bestFit="1" customWidth="1"/>
    <col min="13" max="13" width="11.7109375" bestFit="1" customWidth="1"/>
  </cols>
  <sheetData>
    <row r="1" spans="1:13" x14ac:dyDescent="0.25">
      <c r="A1" s="1" t="s">
        <v>0</v>
      </c>
      <c r="C1" t="s">
        <v>18</v>
      </c>
    </row>
    <row r="2" spans="1:13" x14ac:dyDescent="0.25">
      <c r="A2" s="1"/>
    </row>
    <row r="3" spans="1:13" x14ac:dyDescent="0.25">
      <c r="B3" s="9" t="s">
        <v>1</v>
      </c>
      <c r="C3" s="9"/>
      <c r="D3" s="9"/>
      <c r="E3" s="9"/>
      <c r="F3" s="9"/>
      <c r="G3" s="9"/>
      <c r="H3" s="7"/>
      <c r="I3" s="9" t="s">
        <v>2</v>
      </c>
      <c r="J3" s="9"/>
      <c r="K3" s="9"/>
      <c r="M3" s="1"/>
    </row>
    <row r="4" spans="1:13" x14ac:dyDescent="0.25">
      <c r="A4" s="1" t="s">
        <v>3</v>
      </c>
      <c r="B4" s="1" t="s">
        <v>4</v>
      </c>
      <c r="C4" s="3" t="s">
        <v>5</v>
      </c>
      <c r="D4" s="1" t="s">
        <v>19</v>
      </c>
      <c r="E4" s="1" t="s">
        <v>20</v>
      </c>
      <c r="F4" s="1" t="s">
        <v>23</v>
      </c>
      <c r="G4" s="1" t="s">
        <v>6</v>
      </c>
      <c r="H4" s="1"/>
      <c r="I4" s="1" t="s">
        <v>21</v>
      </c>
      <c r="J4" s="1" t="s">
        <v>7</v>
      </c>
      <c r="K4" s="1" t="s">
        <v>22</v>
      </c>
      <c r="M4" s="1" t="s">
        <v>24</v>
      </c>
    </row>
    <row r="5" spans="1:13" x14ac:dyDescent="0.25">
      <c r="A5" t="s">
        <v>8</v>
      </c>
      <c r="B5">
        <v>10</v>
      </c>
      <c r="C5">
        <v>4.5100000000000001E-2</v>
      </c>
      <c r="D5">
        <f>0.0246*C5-0.00001</f>
        <v>1.09946E-3</v>
      </c>
      <c r="E5">
        <f>B5*D5</f>
        <v>1.09946E-2</v>
      </c>
      <c r="F5">
        <f>SUM(E5)</f>
        <v>1.09946E-2</v>
      </c>
      <c r="G5">
        <f>SUM(B5)</f>
        <v>10</v>
      </c>
      <c r="I5">
        <f>0.01*100-F5</f>
        <v>0.98900540000000003</v>
      </c>
      <c r="J5">
        <f>101-G5</f>
        <v>91</v>
      </c>
      <c r="K5">
        <f>I5/J5</f>
        <v>1.0868191208791209E-2</v>
      </c>
      <c r="M5" s="4">
        <f>1-D5/0.01</f>
        <v>0.89005400000000001</v>
      </c>
    </row>
    <row r="6" spans="1:13" x14ac:dyDescent="0.25">
      <c r="A6" t="s">
        <v>9</v>
      </c>
      <c r="B6">
        <v>10</v>
      </c>
      <c r="C6">
        <v>4.8099999999999997E-2</v>
      </c>
      <c r="D6">
        <f t="shared" ref="D6:D12" si="0">0.0246*C6-0.00001</f>
        <v>1.17326E-3</v>
      </c>
      <c r="E6">
        <f>B6*D6</f>
        <v>1.1732599999999999E-2</v>
      </c>
      <c r="F6">
        <f>SUM(E5:E6)</f>
        <v>2.2727199999999999E-2</v>
      </c>
      <c r="G6">
        <f>SUM(B5:B6)</f>
        <v>20</v>
      </c>
      <c r="I6">
        <f>0.01*100-F6</f>
        <v>0.97727280000000005</v>
      </c>
      <c r="J6">
        <f t="shared" ref="J6" si="1">101-G6</f>
        <v>81</v>
      </c>
      <c r="K6">
        <f t="shared" ref="K6" si="2">I6/J6</f>
        <v>1.2065096296296297E-2</v>
      </c>
      <c r="M6" s="4">
        <f>1-D6/K5</f>
        <v>0.89204643372017989</v>
      </c>
    </row>
    <row r="7" spans="1:13" x14ac:dyDescent="0.25">
      <c r="M7" s="4"/>
    </row>
    <row r="8" spans="1:13" x14ac:dyDescent="0.25">
      <c r="M8" s="4"/>
    </row>
    <row r="9" spans="1:13" x14ac:dyDescent="0.25">
      <c r="M9" s="4"/>
    </row>
    <row r="10" spans="1:13" x14ac:dyDescent="0.25">
      <c r="K10" s="5"/>
      <c r="M10" s="4"/>
    </row>
    <row r="11" spans="1:13" x14ac:dyDescent="0.25">
      <c r="L11" s="5" t="s">
        <v>10</v>
      </c>
      <c r="M11" s="4">
        <f>AVERAGE(M5:M10)</f>
        <v>0.89105021686009001</v>
      </c>
    </row>
    <row r="12" spans="1:13" x14ac:dyDescent="0.25">
      <c r="A12" t="s">
        <v>11</v>
      </c>
      <c r="B12">
        <f>101-B5-B6-B7-B8-B9-B10</f>
        <v>81</v>
      </c>
      <c r="C12">
        <v>0.4924</v>
      </c>
      <c r="D12">
        <f t="shared" si="0"/>
        <v>1.2103040000000001E-2</v>
      </c>
      <c r="E12">
        <f>B12*D12</f>
        <v>0.98034624000000004</v>
      </c>
      <c r="L12" s="5" t="s">
        <v>12</v>
      </c>
      <c r="M12" s="4">
        <f>STDEV(M5:M10)</f>
        <v>1.4088633946039305E-3</v>
      </c>
    </row>
    <row r="13" spans="1:13" x14ac:dyDescent="0.25">
      <c r="D13" s="6" t="s">
        <v>13</v>
      </c>
      <c r="E13">
        <f>SUM(E5:E12)</f>
        <v>1.0030734400000001</v>
      </c>
    </row>
    <row r="15" spans="1:13" x14ac:dyDescent="0.25">
      <c r="A15" t="s">
        <v>14</v>
      </c>
      <c r="B15">
        <v>20</v>
      </c>
    </row>
    <row r="17" spans="4:5" x14ac:dyDescent="0.25">
      <c r="D17" t="s">
        <v>15</v>
      </c>
      <c r="E17">
        <f>E13+E15</f>
        <v>1.0030734400000001</v>
      </c>
    </row>
  </sheetData>
  <mergeCells count="2">
    <mergeCell ref="B3:G3"/>
    <mergeCell ref="I3:K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17"/>
  <sheetViews>
    <sheetView workbookViewId="0">
      <selection activeCell="E17" sqref="E17"/>
    </sheetView>
  </sheetViews>
  <sheetFormatPr defaultRowHeight="15" x14ac:dyDescent="0.25"/>
  <cols>
    <col min="1" max="1" width="19.28515625" bestFit="1" customWidth="1"/>
    <col min="2" max="2" width="12.42578125" bestFit="1" customWidth="1"/>
    <col min="3" max="3" width="12.7109375" customWidth="1"/>
    <col min="4" max="4" width="14.7109375" bestFit="1" customWidth="1"/>
    <col min="5" max="5" width="16.42578125" bestFit="1" customWidth="1"/>
    <col min="6" max="6" width="26.28515625" bestFit="1" customWidth="1"/>
    <col min="7" max="7" width="25" bestFit="1" customWidth="1"/>
    <col min="8" max="8" width="13.140625" customWidth="1"/>
    <col min="9" max="9" width="19.5703125" bestFit="1" customWidth="1"/>
    <col min="10" max="10" width="18.5703125" bestFit="1" customWidth="1"/>
    <col min="11" max="11" width="24" bestFit="1" customWidth="1"/>
    <col min="13" max="13" width="11.7109375" bestFit="1" customWidth="1"/>
  </cols>
  <sheetData>
    <row r="1" spans="1:13" x14ac:dyDescent="0.25">
      <c r="A1" s="1" t="s">
        <v>0</v>
      </c>
      <c r="C1" t="s">
        <v>18</v>
      </c>
    </row>
    <row r="2" spans="1:13" x14ac:dyDescent="0.25">
      <c r="A2" s="1"/>
    </row>
    <row r="3" spans="1:13" x14ac:dyDescent="0.25">
      <c r="B3" s="9" t="s">
        <v>1</v>
      </c>
      <c r="C3" s="9"/>
      <c r="D3" s="9"/>
      <c r="E3" s="9"/>
      <c r="F3" s="9"/>
      <c r="G3" s="9"/>
      <c r="H3" s="7"/>
      <c r="I3" s="9" t="s">
        <v>2</v>
      </c>
      <c r="J3" s="9"/>
      <c r="K3" s="9"/>
      <c r="M3" s="1"/>
    </row>
    <row r="4" spans="1:13" x14ac:dyDescent="0.25">
      <c r="A4" s="1" t="s">
        <v>3</v>
      </c>
      <c r="B4" s="1" t="s">
        <v>4</v>
      </c>
      <c r="C4" s="3" t="s">
        <v>5</v>
      </c>
      <c r="D4" s="1" t="s">
        <v>19</v>
      </c>
      <c r="E4" s="1" t="s">
        <v>20</v>
      </c>
      <c r="F4" s="1" t="s">
        <v>23</v>
      </c>
      <c r="G4" s="1" t="s">
        <v>6</v>
      </c>
      <c r="H4" s="1"/>
      <c r="I4" s="1" t="s">
        <v>21</v>
      </c>
      <c r="J4" s="1" t="s">
        <v>7</v>
      </c>
      <c r="K4" s="1" t="s">
        <v>22</v>
      </c>
      <c r="M4" s="1" t="s">
        <v>24</v>
      </c>
    </row>
    <row r="5" spans="1:13" x14ac:dyDescent="0.25">
      <c r="A5" t="s">
        <v>8</v>
      </c>
      <c r="B5">
        <v>10</v>
      </c>
      <c r="C5">
        <v>5.11E-2</v>
      </c>
      <c r="D5">
        <f>0.0246*C5-0.00001</f>
        <v>1.2470599999999999E-3</v>
      </c>
      <c r="E5">
        <f>B5*D5</f>
        <v>1.2470599999999998E-2</v>
      </c>
      <c r="F5">
        <f>SUM(E5)</f>
        <v>1.2470599999999998E-2</v>
      </c>
      <c r="G5">
        <f>SUM(B5)</f>
        <v>10</v>
      </c>
      <c r="I5">
        <f>0.01*100-F5</f>
        <v>0.9875294</v>
      </c>
      <c r="J5">
        <f>101-G5</f>
        <v>91</v>
      </c>
      <c r="K5">
        <f>I5/J5</f>
        <v>1.0851971428571429E-2</v>
      </c>
      <c r="M5" s="4">
        <f>1-D5/0.01</f>
        <v>0.87529400000000002</v>
      </c>
    </row>
    <row r="6" spans="1:13" x14ac:dyDescent="0.25">
      <c r="A6" t="s">
        <v>9</v>
      </c>
      <c r="B6">
        <v>10</v>
      </c>
      <c r="C6">
        <v>5.5899999999999998E-2</v>
      </c>
      <c r="D6">
        <f t="shared" ref="D6:D12" si="0">0.0246*C6-0.00001</f>
        <v>1.3651399999999999E-3</v>
      </c>
      <c r="E6">
        <f>B6*D6</f>
        <v>1.3651399999999999E-2</v>
      </c>
      <c r="F6">
        <f>SUM(E5:E6)</f>
        <v>2.6121999999999999E-2</v>
      </c>
      <c r="G6">
        <f>SUM(B5:B6)</f>
        <v>20</v>
      </c>
      <c r="I6">
        <f>0.01*100-F6</f>
        <v>0.97387800000000002</v>
      </c>
      <c r="J6">
        <f t="shared" ref="J6" si="1">101-G6</f>
        <v>81</v>
      </c>
      <c r="K6">
        <f t="shared" ref="K6" si="2">I6/J6</f>
        <v>1.2023185185185185E-2</v>
      </c>
      <c r="M6" s="4">
        <f>1-D6/K5</f>
        <v>0.8742035021944663</v>
      </c>
    </row>
    <row r="7" spans="1:13" x14ac:dyDescent="0.25">
      <c r="M7" s="4"/>
    </row>
    <row r="8" spans="1:13" x14ac:dyDescent="0.25">
      <c r="M8" s="4"/>
    </row>
    <row r="9" spans="1:13" x14ac:dyDescent="0.25">
      <c r="M9" s="4"/>
    </row>
    <row r="10" spans="1:13" x14ac:dyDescent="0.25">
      <c r="K10" s="5"/>
      <c r="M10" s="4"/>
    </row>
    <row r="11" spans="1:13" x14ac:dyDescent="0.25">
      <c r="L11" s="5" t="s">
        <v>10</v>
      </c>
      <c r="M11" s="4">
        <f>AVERAGE(M5:M10)</f>
        <v>0.87474875109723316</v>
      </c>
    </row>
    <row r="12" spans="1:13" x14ac:dyDescent="0.25">
      <c r="A12" t="s">
        <v>11</v>
      </c>
      <c r="B12">
        <f>101-B5-B6-B7-B8-B9-B10</f>
        <v>81</v>
      </c>
      <c r="C12">
        <v>0.4889</v>
      </c>
      <c r="D12">
        <f t="shared" si="0"/>
        <v>1.201694E-2</v>
      </c>
      <c r="E12">
        <f>B12*D12</f>
        <v>0.97337214000000005</v>
      </c>
      <c r="L12" s="5" t="s">
        <v>12</v>
      </c>
      <c r="M12" s="4">
        <f>STDEV(M5:M10)</f>
        <v>7.710983931619416E-4</v>
      </c>
    </row>
    <row r="13" spans="1:13" x14ac:dyDescent="0.25">
      <c r="D13" s="6" t="s">
        <v>13</v>
      </c>
      <c r="E13">
        <f>SUM(E5:E12)</f>
        <v>0.99949414000000003</v>
      </c>
    </row>
    <row r="15" spans="1:13" x14ac:dyDescent="0.25">
      <c r="A15" t="s">
        <v>14</v>
      </c>
      <c r="B15">
        <v>20</v>
      </c>
    </row>
    <row r="17" spans="4:5" x14ac:dyDescent="0.25">
      <c r="D17" t="s">
        <v>15</v>
      </c>
      <c r="E17">
        <f>E13+E15</f>
        <v>0.99949414000000003</v>
      </c>
    </row>
  </sheetData>
  <mergeCells count="2">
    <mergeCell ref="B3:G3"/>
    <mergeCell ref="I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Calibration</vt:lpstr>
      <vt:lpstr>0.075 Set 5_1</vt:lpstr>
      <vt:lpstr>0.075 Set 5_2</vt:lpstr>
      <vt:lpstr>0.075 Set 5_3</vt:lpstr>
    </vt:vector>
  </TitlesOfParts>
  <Company>University of Bath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Jing Ji</dc:creator>
  <cp:lastModifiedBy>Jing Ji</cp:lastModifiedBy>
  <dcterms:created xsi:type="dcterms:W3CDTF">2019-10-29T17:11:48Z</dcterms:created>
  <dcterms:modified xsi:type="dcterms:W3CDTF">2020-02-10T13:45:00Z</dcterms:modified>
</cp:coreProperties>
</file>